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<sst xmlns="http://schemas.openxmlformats.org/spreadsheetml/2006/main" count="171" uniqueCount="123">
  <si>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</si>
  <si>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</si>
  <si>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</si>
  <si>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</si>
  <si>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</si>
  <si>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</si>
  <si>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</si>
  <si>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</si>
  <si>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</si>
  <si>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</si>
  <si>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</si>
  <si>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</si>
  <si>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</si>
  <si>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</si>
  <si>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</si>
  <si>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</si>
  <si>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</si>
  <si>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</si>
  <si>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</si>
  <si>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</si>
  <si>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</si>
  <si>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</si>
  <si>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</si>
  <si>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</si>
  <si>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</si>
  <si>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</si>
  <si>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</si>
  <si>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</si>
  <si>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</si>
  <si>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</si>
  <si>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</si>
  <si>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</si>
  <si>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</si>
  <si>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</si>
  <si>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</si>
  <si>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</si>
  <si>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</si>
  <si>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</si>
  <si>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</si>
  <si>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</si>
  <si>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</si>
  <si>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</si>
  <si>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</si>
  <si>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</si>
  <si>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</si>
  <si>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</si>
  <si>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</si>
  <si>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</si>
  <si>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</si>
  <si>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</si>
  <si>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</si>
  <si>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</si>
  <si>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</si>
  <si>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</si>
  <si>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</si>
  <si>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</si>
  <si>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</si>
  <si>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</si>
  <si>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</si>
  <si>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</si>
  <si>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</si>
  <si>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</si>
  <si>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</si>
  <si>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</si>
  <si>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</si>
  <si>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</si>
  <si>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</si>
  <si>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</si>
  <si>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</si>
  <si>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</si>
  <si>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</si>
  <si>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</si>
  <si>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</si>
  <si>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</si>
  <si>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</si>
  <si>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</si>
  <si>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</si>
  <si>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</si>
  <si>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</si>
  <si>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</si>
  <si>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</si>
  <si>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</si>
  <si>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</si>
  <si>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</si>
  <si>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</si>
  <si>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</si>
  <si>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</si>
  <si>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</si>
  <si>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</si>
  <si>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</si>
  <si>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</si>
  <si>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</si>
  <si>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</si>
  <si>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</si>
  <si>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</si>
  <si>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</si>
  <si>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</si>
  <si>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</si>
  <si>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</si>
  <si>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</si>
  <si>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</si>
  <si>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</si>
  <si>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</si>
  <si>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</si>
  <si>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</si>
  <si>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</si>
  <si>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</si>
  <si>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</si>
  <si>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</si>
  <si>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</si>
  <si>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</si>
  <si>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</si>
  <si>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</si>
  <si>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</si>
  <si>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</si>
  <si>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</si>
  <si>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</si>
  <si>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</si>
  <si>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</si>
  <si>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</si>
  <si>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</si>
  <si>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</si>
  <si>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17.11.2015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</si>
</sst>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63492938"/>
        <c:axId val="62327675"/>
      </c:bar3DChart>
      <c:catAx>
        <c:axId val="634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7675"/>
        <c:crosses val="autoZero"/>
        <c:auto val="1"/>
        <c:lblOffset val="100"/>
        <c:tickLblSkip val="1"/>
        <c:noMultiLvlLbl val="0"/>
      </c:catAx>
      <c:valAx>
        <c:axId val="62327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2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63016548"/>
        <c:axId val="35173445"/>
      </c:bar3DChart>
      <c:catAx>
        <c:axId val="63016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73445"/>
        <c:crosses val="autoZero"/>
        <c:auto val="1"/>
        <c:lblOffset val="100"/>
        <c:tickLblSkip val="1"/>
        <c:noMultiLvlLbl val="0"/>
      </c:catAx>
      <c:valAx>
        <c:axId val="35173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65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58729310"/>
        <c:axId val="59236335"/>
      </c:bar3DChart>
      <c:catAx>
        <c:axId val="5872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36335"/>
        <c:crosses val="autoZero"/>
        <c:auto val="1"/>
        <c:lblOffset val="100"/>
        <c:tickLblSkip val="1"/>
        <c:noMultiLvlLbl val="0"/>
      </c:catAx>
      <c:valAx>
        <c:axId val="59236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93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21027896"/>
        <c:axId val="57739385"/>
      </c:bar3DChart>
      <c:catAx>
        <c:axId val="21027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39385"/>
        <c:crosses val="autoZero"/>
        <c:auto val="1"/>
        <c:lblOffset val="100"/>
        <c:tickLblSkip val="1"/>
        <c:noMultiLvlLbl val="0"/>
      </c:catAx>
      <c:valAx>
        <c:axId val="57739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78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2810610"/>
        <c:axId val="25987043"/>
      </c:bar3DChart>
      <c:catAx>
        <c:axId val="281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87043"/>
        <c:crosses val="autoZero"/>
        <c:auto val="1"/>
        <c:lblOffset val="100"/>
        <c:tickLblSkip val="2"/>
        <c:noMultiLvlLbl val="0"/>
      </c:catAx>
      <c:valAx>
        <c:axId val="25987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6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4866444"/>
        <c:axId val="8951853"/>
      </c:bar3DChart>
      <c:catAx>
        <c:axId val="4866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51853"/>
        <c:crosses val="autoZero"/>
        <c:auto val="1"/>
        <c:lblOffset val="100"/>
        <c:tickLblSkip val="1"/>
        <c:noMultiLvlLbl val="0"/>
      </c:catAx>
      <c:valAx>
        <c:axId val="8951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6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40493574"/>
        <c:axId val="26432343"/>
      </c:bar3DChart>
      <c:catAx>
        <c:axId val="4049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432343"/>
        <c:crosses val="autoZero"/>
        <c:auto val="1"/>
        <c:lblOffset val="100"/>
        <c:tickLblSkip val="1"/>
        <c:noMultiLvlLbl val="0"/>
      </c:catAx>
      <c:valAx>
        <c:axId val="26432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3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30248544"/>
        <c:axId val="46445409"/>
      </c:bar3DChart>
      <c:catAx>
        <c:axId val="30248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5409"/>
        <c:crosses val="autoZero"/>
        <c:auto val="1"/>
        <c:lblOffset val="100"/>
        <c:tickLblSkip val="1"/>
        <c:noMultiLvlLbl val="0"/>
      </c:catAx>
      <c:valAx>
        <c:axId val="46445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5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30142618"/>
        <c:axId val="40407627"/>
      </c:bar3DChart>
      <c:catAx>
        <c:axId val="3014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07627"/>
        <c:crosses val="autoZero"/>
        <c:auto val="1"/>
        <c:lblOffset val="100"/>
        <c:tickLblSkip val="1"/>
        <c:noMultiLvlLbl val="0"/>
      </c:catAx>
      <c:valAx>
        <c:axId val="40407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26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" sqref="E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332705.9+14.1+30</f>
        <v>332750</v>
      </c>
      <c r="C6" s="53">
        <f>336144.8+1363.8+2002.1+1+23261.5+164+251.8+14.1+30</f>
        <v>363233.0999999999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</f>
        <v>292274.4</v>
      </c>
      <c r="E6" s="3">
        <f>D6/D149*100</f>
        <v>35.80380363216065</v>
      </c>
      <c r="F6" s="3">
        <f>D6/B6*100</f>
        <v>87.83603305785125</v>
      </c>
      <c r="G6" s="3">
        <f aca="true" t="shared" si="0" ref="G6:G43">D6/C6*100</f>
        <v>80.4646933332893</v>
      </c>
      <c r="H6" s="3">
        <f>B6-D6</f>
        <v>40475.59999999998</v>
      </c>
      <c r="I6" s="3">
        <f aca="true" t="shared" si="1" ref="I6:I43">C6-D6</f>
        <v>70958.6999999999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</f>
        <v>148551.60000000006</v>
      </c>
      <c r="E7" s="107">
        <f>D7/D6*100</f>
        <v>50.82607303273912</v>
      </c>
      <c r="F7" s="107">
        <f>D7/B7*100</f>
        <v>90.04933717006264</v>
      </c>
      <c r="G7" s="107">
        <f>D7/C7*100</f>
        <v>82.33312549361935</v>
      </c>
      <c r="H7" s="107">
        <f>B7-D7</f>
        <v>16415.29999999993</v>
      </c>
      <c r="I7" s="107">
        <f t="shared" si="1"/>
        <v>31875.899999999936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</f>
        <v>230994.39999999994</v>
      </c>
      <c r="E8" s="1">
        <f>D8/D6*100</f>
        <v>79.03340148846424</v>
      </c>
      <c r="F8" s="1">
        <f>D8/B8*100</f>
        <v>91.96178755754715</v>
      </c>
      <c r="G8" s="1">
        <f t="shared" si="0"/>
        <v>83.90868479574092</v>
      </c>
      <c r="H8" s="1">
        <f>B8-D8</f>
        <v>20190.800000000076</v>
      </c>
      <c r="I8" s="1">
        <f t="shared" si="1"/>
        <v>44298.2000000001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0.3+0.2+0.7+0.8+2+0.3+3.5+1.2+0.3+0.4+1.4+0.8+0.2+2.9+0.6+1.3+0.5+0.8+1.6+2.2+0.2+4.7+0.4+3.3</f>
        <v>30.6</v>
      </c>
      <c r="E9" s="12">
        <f>D9/D6*100</f>
        <v>0.010469613486504463</v>
      </c>
      <c r="F9" s="134">
        <f>D9/B9*100</f>
        <v>67.69911504424778</v>
      </c>
      <c r="G9" s="1">
        <f t="shared" si="0"/>
        <v>67.69911504424778</v>
      </c>
      <c r="H9" s="1">
        <f aca="true" t="shared" si="2" ref="H9:H43">B9-D9</f>
        <v>14.600000000000001</v>
      </c>
      <c r="I9" s="1">
        <f t="shared" si="1"/>
        <v>14.600000000000001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</f>
        <v>16204.6</v>
      </c>
      <c r="E10" s="1">
        <f>D10/D6*100</f>
        <v>5.544310415144125</v>
      </c>
      <c r="F10" s="1">
        <f aca="true" t="shared" si="3" ref="F10:F41">D10/B10*100</f>
        <v>81.76708043193057</v>
      </c>
      <c r="G10" s="1">
        <f t="shared" si="0"/>
        <v>73.29214458877593</v>
      </c>
      <c r="H10" s="1">
        <f t="shared" si="2"/>
        <v>3613.3999999999996</v>
      </c>
      <c r="I10" s="1">
        <f t="shared" si="1"/>
        <v>5904.999999999998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</f>
        <v>41869.70000000002</v>
      </c>
      <c r="E11" s="1">
        <f>D11/D6*100</f>
        <v>14.32547633319922</v>
      </c>
      <c r="F11" s="1">
        <f t="shared" si="3"/>
        <v>72.88747534568272</v>
      </c>
      <c r="G11" s="1">
        <f t="shared" si="0"/>
        <v>68.13654094324303</v>
      </c>
      <c r="H11" s="1">
        <f t="shared" si="2"/>
        <v>15574.599999999984</v>
      </c>
      <c r="I11" s="1">
        <f t="shared" si="1"/>
        <v>19579.999999999978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3.8+3.8+12.7+7.4+5+16.3+3.8+110.9+3.8+1.2+5.4+9.9+1.2+1.2+9.1+1.2-0.1+1.2+16.3+0.3+7.6</f>
        <v>221.99999999999997</v>
      </c>
      <c r="E12" s="1">
        <f>D12/D6*100</f>
        <v>0.07595601941189511</v>
      </c>
      <c r="F12" s="1">
        <f t="shared" si="3"/>
        <v>82.0096047284817</v>
      </c>
      <c r="G12" s="1">
        <f t="shared" si="0"/>
        <v>80.81543502002184</v>
      </c>
      <c r="H12" s="1">
        <f t="shared" si="2"/>
        <v>48.70000000000002</v>
      </c>
      <c r="I12" s="1">
        <f t="shared" si="1"/>
        <v>52.70000000000002</v>
      </c>
    </row>
    <row r="13" spans="1:9" ht="18.75" thickBot="1">
      <c r="A13" s="29" t="s">
        <v>34</v>
      </c>
      <c r="B13" s="50">
        <f>B6-B8-B9-B10-B11-B12</f>
        <v>3986.5999999999885</v>
      </c>
      <c r="C13" s="50">
        <f>C6-C8-C9-C10-C11-C12</f>
        <v>4061.2999999998983</v>
      </c>
      <c r="D13" s="50">
        <f>D6-D8-D9-D10-D11-D12</f>
        <v>2953.1000000000713</v>
      </c>
      <c r="E13" s="1">
        <f>D13/D6*100</f>
        <v>1.010386130294022</v>
      </c>
      <c r="F13" s="1">
        <f t="shared" si="3"/>
        <v>74.07565343902273</v>
      </c>
      <c r="G13" s="1">
        <f t="shared" si="0"/>
        <v>72.71317065964458</v>
      </c>
      <c r="H13" s="1">
        <f t="shared" si="2"/>
        <v>1033.4999999999172</v>
      </c>
      <c r="I13" s="1">
        <f t="shared" si="1"/>
        <v>1108.199999999827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</f>
        <v>199230.59999999995</v>
      </c>
      <c r="E18" s="3">
        <f>D18/D149*100</f>
        <v>24.405877763901128</v>
      </c>
      <c r="F18" s="3">
        <f>D18/B18*100</f>
        <v>90.00314420517562</v>
      </c>
      <c r="G18" s="3">
        <f t="shared" si="0"/>
        <v>81.3709885914321</v>
      </c>
      <c r="H18" s="3">
        <f>B18-D18</f>
        <v>22129.00000000006</v>
      </c>
      <c r="I18" s="3">
        <f t="shared" si="1"/>
        <v>45611.70000000007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</f>
        <v>171503.09999999995</v>
      </c>
      <c r="E19" s="107">
        <f>D19/D18*100</f>
        <v>86.08271018608586</v>
      </c>
      <c r="F19" s="107">
        <f t="shared" si="3"/>
        <v>93.60736051663777</v>
      </c>
      <c r="G19" s="107">
        <f t="shared" si="0"/>
        <v>89.15527553160794</v>
      </c>
      <c r="H19" s="107">
        <f t="shared" si="2"/>
        <v>11712.300000000047</v>
      </c>
      <c r="I19" s="107">
        <f t="shared" si="1"/>
        <v>20861.400000000052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</f>
        <v>160832.90000000002</v>
      </c>
      <c r="E20" s="1">
        <f>D20/D18*100</f>
        <v>80.72700679514094</v>
      </c>
      <c r="F20" s="1">
        <f t="shared" si="3"/>
        <v>92.18332934985646</v>
      </c>
      <c r="G20" s="1">
        <f t="shared" si="0"/>
        <v>84.26080719800541</v>
      </c>
      <c r="H20" s="1">
        <f t="shared" si="2"/>
        <v>13637.799999999988</v>
      </c>
      <c r="I20" s="1">
        <f t="shared" si="1"/>
        <v>30042.199999999983</v>
      </c>
    </row>
    <row r="21" spans="1:9" ht="18">
      <c r="A21" s="29" t="s">
        <v>2</v>
      </c>
      <c r="B21" s="49">
        <f>12106.8+150</f>
        <v>12256.8</v>
      </c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</f>
        <v>9987</v>
      </c>
      <c r="E21" s="1">
        <f>D21/D18*100</f>
        <v>5.012784180743321</v>
      </c>
      <c r="F21" s="1">
        <f t="shared" si="3"/>
        <v>81.48130017622871</v>
      </c>
      <c r="G21" s="1">
        <f t="shared" si="0"/>
        <v>74.98085499346817</v>
      </c>
      <c r="H21" s="1">
        <f t="shared" si="2"/>
        <v>2269.7999999999993</v>
      </c>
      <c r="I21" s="1">
        <f t="shared" si="1"/>
        <v>3332.3999999999996</v>
      </c>
    </row>
    <row r="22" spans="1:9" ht="18">
      <c r="A22" s="29" t="s">
        <v>1</v>
      </c>
      <c r="B22" s="49">
        <f>3002.4+123.5+25</f>
        <v>3150.9</v>
      </c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</f>
        <v>2840.099999999999</v>
      </c>
      <c r="E22" s="1">
        <f>D22/D18*100</f>
        <v>1.4255340294111445</v>
      </c>
      <c r="F22" s="1">
        <f t="shared" si="3"/>
        <v>90.13615157574023</v>
      </c>
      <c r="G22" s="1">
        <f t="shared" si="0"/>
        <v>84.1062544420753</v>
      </c>
      <c r="H22" s="1">
        <f t="shared" si="2"/>
        <v>310.8000000000011</v>
      </c>
      <c r="I22" s="1">
        <f t="shared" si="1"/>
        <v>536.7000000000012</v>
      </c>
    </row>
    <row r="23" spans="1:9" ht="18">
      <c r="A23" s="29" t="s">
        <v>0</v>
      </c>
      <c r="B23" s="49">
        <f>20601.3-25</f>
        <v>20576.3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</f>
        <v>16273.6</v>
      </c>
      <c r="E23" s="1">
        <f>D23/D18*100</f>
        <v>8.168223154475267</v>
      </c>
      <c r="F23" s="1">
        <f t="shared" si="3"/>
        <v>79.08904905157877</v>
      </c>
      <c r="G23" s="1">
        <f t="shared" si="0"/>
        <v>63.51168871716817</v>
      </c>
      <c r="H23" s="1">
        <f t="shared" si="2"/>
        <v>4302.699999999999</v>
      </c>
      <c r="I23" s="1">
        <f t="shared" si="1"/>
        <v>9349.4</v>
      </c>
    </row>
    <row r="24" spans="1:9" ht="18">
      <c r="A24" s="29" t="s">
        <v>15</v>
      </c>
      <c r="B24" s="49">
        <f>1374.7-5.9</f>
        <v>1368.8</v>
      </c>
      <c r="C24" s="50">
        <f>1528.1-5.9</f>
        <v>1522.1999999999998</v>
      </c>
      <c r="D24" s="51">
        <f>111+58.1+166.1+55.7+24.9+10.1-0.1+89.8+44.2+0.1+106.9+106.7+78.8+27.8+48.4+56.6+13.9-0.2+32.5+28.8+69.2+0.1+9.8</f>
        <v>1139.1999999999996</v>
      </c>
      <c r="E24" s="1">
        <f>D24/D18*100</f>
        <v>0.5717997134978261</v>
      </c>
      <c r="F24" s="1">
        <f t="shared" si="3"/>
        <v>83.22618351841025</v>
      </c>
      <c r="G24" s="1">
        <f t="shared" si="0"/>
        <v>74.83904874523714</v>
      </c>
      <c r="H24" s="1">
        <f t="shared" si="2"/>
        <v>229.60000000000036</v>
      </c>
      <c r="I24" s="1">
        <f t="shared" si="1"/>
        <v>383.0000000000002</v>
      </c>
    </row>
    <row r="25" spans="1:9" ht="18.75" thickBot="1">
      <c r="A25" s="29" t="s">
        <v>34</v>
      </c>
      <c r="B25" s="50">
        <f>B18-B20-B21-B22-B23-B24</f>
        <v>9536.099999999991</v>
      </c>
      <c r="C25" s="50">
        <f>C18-C20-C21-C22-C23-C24</f>
        <v>10125.800000000007</v>
      </c>
      <c r="D25" s="50">
        <f>D18-D20-D21-D22-D23-D24</f>
        <v>8157.799999999926</v>
      </c>
      <c r="E25" s="1">
        <f>D25/D18*100</f>
        <v>4.0946521267315</v>
      </c>
      <c r="F25" s="1">
        <f t="shared" si="3"/>
        <v>85.54650223886004</v>
      </c>
      <c r="G25" s="1">
        <f t="shared" si="0"/>
        <v>80.56449860751664</v>
      </c>
      <c r="H25" s="1">
        <f t="shared" si="2"/>
        <v>1378.3000000000657</v>
      </c>
      <c r="I25" s="1">
        <f t="shared" si="1"/>
        <v>1968.000000000081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</f>
        <v>37719.999999999985</v>
      </c>
      <c r="E33" s="3">
        <f>D33/D149*100</f>
        <v>4.6207244733206165</v>
      </c>
      <c r="F33" s="3">
        <f>D33/B33*100</f>
        <v>91.548953934275</v>
      </c>
      <c r="G33" s="3">
        <f t="shared" si="0"/>
        <v>83.94758394758392</v>
      </c>
      <c r="H33" s="3">
        <f t="shared" si="2"/>
        <v>3482.0000000000146</v>
      </c>
      <c r="I33" s="3">
        <f t="shared" si="1"/>
        <v>7212.80000000001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1216.2+1064.6-0.1+1185.2+1240.8+0.1+1202.8+1206.8+1191.1+1224.7+5.8+1196.2+1414.6+52.8+4003.5+27.3+1811.7+0.1+103.5+404.5+5.7+308.6+119.4+352.5+1116.3+2.5+53.9+1234.5+1590.9-0.1+1357.7+21.1+1376.1+1.5+1409.1</f>
        <v>27501.9</v>
      </c>
      <c r="E34" s="1">
        <f>D34/D33*100</f>
        <v>72.91065747614</v>
      </c>
      <c r="F34" s="1">
        <f t="shared" si="3"/>
        <v>92.431554961047</v>
      </c>
      <c r="G34" s="1">
        <f t="shared" si="0"/>
        <v>85.48661838301577</v>
      </c>
      <c r="H34" s="1">
        <f t="shared" si="2"/>
        <v>2251.899999999998</v>
      </c>
      <c r="I34" s="1">
        <f t="shared" si="1"/>
        <v>4669.0999999999985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+3.7</f>
        <v>1402.1000000000004</v>
      </c>
      <c r="E36" s="1">
        <f>D36/D33*100</f>
        <v>3.7171261930010626</v>
      </c>
      <c r="F36" s="1">
        <f t="shared" si="3"/>
        <v>63.08377575812114</v>
      </c>
      <c r="G36" s="1">
        <f t="shared" si="0"/>
        <v>52.434554973822</v>
      </c>
      <c r="H36" s="1">
        <f t="shared" si="2"/>
        <v>820.4999999999995</v>
      </c>
      <c r="I36" s="1">
        <f t="shared" si="1"/>
        <v>1271.8999999999996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1.5723753976670207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0.17974549310710505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8155.099999999983</v>
      </c>
      <c r="E39" s="1">
        <f>D39/D33*100</f>
        <v>21.6200954400848</v>
      </c>
      <c r="F39" s="1">
        <f t="shared" si="3"/>
        <v>95.60492379835853</v>
      </c>
      <c r="G39" s="1">
        <f t="shared" si="0"/>
        <v>87.12062132105491</v>
      </c>
      <c r="H39" s="1">
        <f>B39-D39</f>
        <v>374.9000000000169</v>
      </c>
      <c r="I39" s="1">
        <f t="shared" si="1"/>
        <v>1205.6000000000122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17.7+12.2+11.2+51.1+0.8+30+0.1+18.9+27.3+43.7+9+5.4+5.6+7.8+24.4+6.4-0.1+26.1+70.2+6+6+27.3+26.1+5.1+3+1+25.2+2+11+3.6+29+1+5+4.7+31.3+9.4+0.5+9.7+28.7+7.4+0.1+1.9+2.3</f>
        <v>615.1</v>
      </c>
      <c r="E43" s="3">
        <f>D43/D149*100</f>
        <v>0.07535014908641337</v>
      </c>
      <c r="F43" s="3">
        <f>D43/B43*100</f>
        <v>81.29791171028285</v>
      </c>
      <c r="G43" s="3">
        <f t="shared" si="0"/>
        <v>74.83878817374377</v>
      </c>
      <c r="H43" s="3">
        <f t="shared" si="2"/>
        <v>141.5</v>
      </c>
      <c r="I43" s="3">
        <f t="shared" si="1"/>
        <v>206.79999999999995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</f>
        <v>6195.499999999998</v>
      </c>
      <c r="E45" s="3">
        <f>D45/D149*100</f>
        <v>0.7589527697364232</v>
      </c>
      <c r="F45" s="3">
        <f>D45/B45*100</f>
        <v>91.85594828608703</v>
      </c>
      <c r="G45" s="3">
        <f aca="true" t="shared" si="4" ref="G45:G75">D45/C45*100</f>
        <v>82.27318601933491</v>
      </c>
      <c r="H45" s="3">
        <f>B45-D45</f>
        <v>549.300000000002</v>
      </c>
      <c r="I45" s="3">
        <f aca="true" t="shared" si="5" ref="I45:I76">C45-D45</f>
        <v>1334.9000000000033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193+222.7+1.6+196.4+240.9+0.1+199.7+265.9+214+253.1+238.6+255.9+243.9+273.5+83.6+206+267.9+52.2+106.2+102.2+205.5+137.5+232.3+354.4-0.1+203.6+485.3+235</f>
        <v>5470.9</v>
      </c>
      <c r="E46" s="1">
        <f>D46/D45*100</f>
        <v>88.30441449439111</v>
      </c>
      <c r="F46" s="1">
        <f aca="true" t="shared" si="6" ref="F46:F73">D46/B46*100</f>
        <v>92.94451428765586</v>
      </c>
      <c r="G46" s="1">
        <f t="shared" si="4"/>
        <v>83.90307491756766</v>
      </c>
      <c r="H46" s="1">
        <f aca="true" t="shared" si="7" ref="H46:H73">B46-D46</f>
        <v>415.3000000000002</v>
      </c>
      <c r="I46" s="1">
        <f t="shared" si="5"/>
        <v>1049.6000000000004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0.016140747316600763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3.8+1+5.7-0.1+1.3+4.1-0.1+4.6+1.1+4.8+5.5+2+1.7+4.3+1.9+3.8</f>
        <v>45.4</v>
      </c>
      <c r="E48" s="1">
        <f>D48/D45*100</f>
        <v>0.7327899281736746</v>
      </c>
      <c r="F48" s="1">
        <f t="shared" si="6"/>
        <v>84.38661710037175</v>
      </c>
      <c r="G48" s="1">
        <f t="shared" si="4"/>
        <v>75.41528239202657</v>
      </c>
      <c r="H48" s="1">
        <f t="shared" si="7"/>
        <v>8.399999999999999</v>
      </c>
      <c r="I48" s="1">
        <f t="shared" si="5"/>
        <v>14.800000000000004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4.7+90.3+4.8+67.1+3.1+1.1+45.6+36.3+2.7+2+0.1+34.4+3.4+0.5+2.5+1.1+0.5+0.5+1.4+1.1+0.5+1.9+0.9+0.4+1.5+1.2+0.1+0.4+2.2+1.9+22.2</f>
        <v>336.3999999999998</v>
      </c>
      <c r="E49" s="1">
        <f>D49/D45*100</f>
        <v>5.429747397304493</v>
      </c>
      <c r="F49" s="1">
        <f t="shared" si="6"/>
        <v>79.37706465313823</v>
      </c>
      <c r="G49" s="1">
        <f t="shared" si="4"/>
        <v>62.493033624373</v>
      </c>
      <c r="H49" s="1">
        <f t="shared" si="7"/>
        <v>87.4000000000002</v>
      </c>
      <c r="I49" s="1">
        <f t="shared" si="5"/>
        <v>201.90000000000015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341.79999999999876</v>
      </c>
      <c r="E50" s="1">
        <f>D50/D45*100</f>
        <v>5.51690743281412</v>
      </c>
      <c r="F50" s="1">
        <f t="shared" si="6"/>
        <v>89.99473407056304</v>
      </c>
      <c r="G50" s="1">
        <f t="shared" si="4"/>
        <v>83.3252072159916</v>
      </c>
      <c r="H50" s="1">
        <f t="shared" si="7"/>
        <v>38.00000000000159</v>
      </c>
      <c r="I50" s="1">
        <f t="shared" si="5"/>
        <v>68.40000000000276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</f>
        <v>11900.700000000003</v>
      </c>
      <c r="E51" s="3">
        <f>D51/D149*100</f>
        <v>1.4578434713586081</v>
      </c>
      <c r="F51" s="3">
        <f>D51/B51*100</f>
        <v>86.39722964339647</v>
      </c>
      <c r="G51" s="3">
        <f t="shared" si="4"/>
        <v>79.0308334938207</v>
      </c>
      <c r="H51" s="3">
        <f>B51-D51</f>
        <v>1873.699999999997</v>
      </c>
      <c r="I51" s="3">
        <f t="shared" si="5"/>
        <v>3157.5999999999985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</f>
        <v>7858.600000000001</v>
      </c>
      <c r="E52" s="1">
        <f>D52/D51*100</f>
        <v>66.03477106388699</v>
      </c>
      <c r="F52" s="1">
        <f t="shared" si="6"/>
        <v>92.74435291618478</v>
      </c>
      <c r="G52" s="1">
        <f t="shared" si="4"/>
        <v>83.27875801409422</v>
      </c>
      <c r="H52" s="1">
        <f t="shared" si="7"/>
        <v>614.7999999999984</v>
      </c>
      <c r="I52" s="1">
        <f t="shared" si="5"/>
        <v>1577.8999999999987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1.4+1.4+1.2+3.1</f>
        <v>7.1</v>
      </c>
      <c r="E53" s="1">
        <f>D53/D51*100</f>
        <v>0.05966035611350591</v>
      </c>
      <c r="F53" s="1">
        <f t="shared" si="6"/>
        <v>65.13761467889908</v>
      </c>
      <c r="G53" s="1">
        <f t="shared" si="4"/>
        <v>65.13761467889908</v>
      </c>
      <c r="H53" s="1">
        <f t="shared" si="7"/>
        <v>3.8000000000000007</v>
      </c>
      <c r="I53" s="1">
        <f t="shared" si="5"/>
        <v>3.8000000000000007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1.7+1.5+4.6+9.7+8-0.1+0.1+5.9+12.1+0.1+17.6+12.8+4+10.7+8.4+14.1+1.9+4.9+0.7+2.4+2.3+3.8+1+1.4+3.6+2.3+15.6+9.1+19.4+7.3+0.9+4.6</f>
        <v>192.40000000000003</v>
      </c>
      <c r="E54" s="1">
        <f>D54/D51*100</f>
        <v>1.6167116220054283</v>
      </c>
      <c r="F54" s="1">
        <f t="shared" si="6"/>
        <v>79.20955125566078</v>
      </c>
      <c r="G54" s="1">
        <f t="shared" si="4"/>
        <v>72.96169890026547</v>
      </c>
      <c r="H54" s="1">
        <f t="shared" si="7"/>
        <v>50.49999999999997</v>
      </c>
      <c r="I54" s="1">
        <f t="shared" si="5"/>
        <v>71.29999999999995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1.1+7.6+5.9+0.3+0.2+6.8+0.3+67.1+16.4-0.1+19.5+19.3+76.2+4.5+12.1+86.4+1+0.1+7.3+44.6+0.6+0.7+4.7+3.3+0.6+3.6+2.4+6.1+0.1+1.4+1.4+0.4+0.1+0.5+4.8+1.4+0.3+5.7+0.1+0.9+0.8+1.1+0.2+6.4+0.7+1+8.2+1.4+2+7.1</f>
        <v>444.6000000000001</v>
      </c>
      <c r="E55" s="1">
        <f>D55/D51*100</f>
        <v>3.735914694093625</v>
      </c>
      <c r="F55" s="1">
        <f t="shared" si="6"/>
        <v>74.298128342246</v>
      </c>
      <c r="G55" s="1">
        <f t="shared" si="4"/>
        <v>62.55804136766569</v>
      </c>
      <c r="H55" s="1">
        <f t="shared" si="7"/>
        <v>153.7999999999999</v>
      </c>
      <c r="I55" s="1">
        <f t="shared" si="5"/>
        <v>266.09999999999997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3398.0000000000014</v>
      </c>
      <c r="E56" s="1">
        <f>D56/D51*100</f>
        <v>28.552942263900448</v>
      </c>
      <c r="F56" s="1">
        <f t="shared" si="6"/>
        <v>76.38014745549363</v>
      </c>
      <c r="G56" s="1">
        <f t="shared" si="4"/>
        <v>73.28804054782702</v>
      </c>
      <c r="H56" s="1">
        <f t="shared" si="7"/>
        <v>1050.7999999999997</v>
      </c>
      <c r="I56" s="1">
        <f>C56-D56</f>
        <v>1238.5000000000005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</f>
        <v>4864.299999999999</v>
      </c>
      <c r="E58" s="3">
        <f>D58/D149*100</f>
        <v>0.5958799060332312</v>
      </c>
      <c r="F58" s="3">
        <f>D58/B58*100</f>
        <v>89.73067699686403</v>
      </c>
      <c r="G58" s="3">
        <f t="shared" si="4"/>
        <v>86.4457081926426</v>
      </c>
      <c r="H58" s="3">
        <f>B58-D58</f>
        <v>556.7000000000007</v>
      </c>
      <c r="I58" s="3">
        <f t="shared" si="5"/>
        <v>762.7000000000007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36.1+65.6+39.2+69.1+1.8+43+66+41.2+71.4+46.8+1.2+82.5+0.1+44.9+89.3+53.8+64.9+50.3+105.6+56.7+78.9+42.1+92.6+54.8</f>
        <v>1297.8999999999996</v>
      </c>
      <c r="E59" s="1">
        <f>D59/D58*100</f>
        <v>26.682153650062702</v>
      </c>
      <c r="F59" s="1">
        <f t="shared" si="6"/>
        <v>90.53431919642854</v>
      </c>
      <c r="G59" s="1">
        <f t="shared" si="4"/>
        <v>82.8112039813692</v>
      </c>
      <c r="H59" s="1">
        <f t="shared" si="7"/>
        <v>135.70000000000027</v>
      </c>
      <c r="I59" s="1">
        <f t="shared" si="5"/>
        <v>269.4000000000003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6.091318380856444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1.3+56.1+4.9+63.5+3.5+0.7+63-0.1+10.3+25.7+2.8+0.3+7.3+0.2+1+0.1+0.3+1+0.2+2.3+0.3+1.5+20.1</f>
        <v>266.30000000000007</v>
      </c>
      <c r="E61" s="1">
        <f>D61/D58*100</f>
        <v>5.474580104023192</v>
      </c>
      <c r="F61" s="1">
        <f t="shared" si="6"/>
        <v>67.31547017189081</v>
      </c>
      <c r="G61" s="1">
        <f t="shared" si="4"/>
        <v>57.293459552495705</v>
      </c>
      <c r="H61" s="1">
        <f t="shared" si="7"/>
        <v>129.29999999999995</v>
      </c>
      <c r="I61" s="1">
        <f t="shared" si="5"/>
        <v>198.49999999999994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59.03418785847913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132.19999999999953</v>
      </c>
      <c r="E63" s="1">
        <f>D63/D58*100</f>
        <v>2.7177600065785326</v>
      </c>
      <c r="F63" s="1">
        <f t="shared" si="6"/>
        <v>65.3808110781401</v>
      </c>
      <c r="G63" s="1">
        <f t="shared" si="4"/>
        <v>64.39357038480269</v>
      </c>
      <c r="H63" s="1">
        <f t="shared" si="7"/>
        <v>70.00000000000085</v>
      </c>
      <c r="I63" s="1">
        <f t="shared" si="5"/>
        <v>73.09999999999985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353.20000000000005</v>
      </c>
      <c r="C68" s="53">
        <f>C69+C70</f>
        <v>370.20000000000005</v>
      </c>
      <c r="D68" s="54">
        <f>SUM(D69:D70)</f>
        <v>278.4000000000001</v>
      </c>
      <c r="E68" s="42">
        <f>D68/D149*100</f>
        <v>0.034104180630234904</v>
      </c>
      <c r="F68" s="3">
        <f>D68/B68*100</f>
        <v>78.82219705549267</v>
      </c>
      <c r="G68" s="3">
        <f t="shared" si="4"/>
        <v>75.20259319286873</v>
      </c>
      <c r="H68" s="3">
        <f>B68-D68</f>
        <v>74.79999999999995</v>
      </c>
      <c r="I68" s="3">
        <f t="shared" si="5"/>
        <v>91.79999999999995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0.2+12.6+73.3+85.8+22+1.3+2.3+2.7+1.6+2.5+7.9-0.2+3.6+5.1+14.9+0.1+2.1+5.3+13.2+2.6+0.1+3.5+4.6</f>
        <v>267.1000000000001</v>
      </c>
      <c r="E69" s="1">
        <f>D69/D68*100</f>
        <v>95.94109195402298</v>
      </c>
      <c r="F69" s="1">
        <f t="shared" si="6"/>
        <v>86.27260981912147</v>
      </c>
      <c r="G69" s="1">
        <f t="shared" si="4"/>
        <v>86.27260981912147</v>
      </c>
      <c r="H69" s="1">
        <f t="shared" si="7"/>
        <v>42.49999999999994</v>
      </c>
      <c r="I69" s="1">
        <f t="shared" si="5"/>
        <v>42.49999999999994</v>
      </c>
    </row>
    <row r="70" spans="1:9" ht="18.75" thickBot="1">
      <c r="A70" s="29" t="s">
        <v>9</v>
      </c>
      <c r="B70" s="49">
        <f>57.7-14.1</f>
        <v>43.6</v>
      </c>
      <c r="C70" s="50">
        <f>242.8-42.9-28.6-11-78-0.1-7.5-14.1</f>
        <v>60.600000000000016</v>
      </c>
      <c r="D70" s="51">
        <f>7.4+0.2+3.8-0.1</f>
        <v>11.3</v>
      </c>
      <c r="E70" s="1">
        <f>D70/D69*100</f>
        <v>4.230625233994758</v>
      </c>
      <c r="F70" s="1">
        <f t="shared" si="6"/>
        <v>25.91743119266055</v>
      </c>
      <c r="G70" s="1">
        <f t="shared" si="4"/>
        <v>18.646864686468643</v>
      </c>
      <c r="H70" s="1">
        <f t="shared" si="7"/>
        <v>32.3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46025.2-34.2+205</f>
        <v>46196</v>
      </c>
      <c r="C89" s="53">
        <f>47925.9+539.6+110+168.6+27+1682.4+76+79.6-68.5+205</f>
        <v>50745.6</v>
      </c>
      <c r="D89" s="54">
        <f>36671.5+50.5+277.1+1482.7+43.6+468.3-0.1+17.7+27.6+57.5+103.1+10.6+363+548.2+328.4+6+37.1</f>
        <v>40492.79999999999</v>
      </c>
      <c r="E89" s="3">
        <f>D89/D149*100</f>
        <v>4.960394272356232</v>
      </c>
      <c r="F89" s="3">
        <f aca="true" t="shared" si="10" ref="F89:F95">D89/B89*100</f>
        <v>87.65434236730451</v>
      </c>
      <c r="G89" s="3">
        <f t="shared" si="8"/>
        <v>79.79568671963676</v>
      </c>
      <c r="H89" s="3">
        <f aca="true" t="shared" si="11" ref="H89:H95">B89-D89</f>
        <v>5703.200000000012</v>
      </c>
      <c r="I89" s="3">
        <f t="shared" si="9"/>
        <v>10252.80000000001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</f>
        <v>34746.700000000004</v>
      </c>
      <c r="E90" s="1">
        <f>D90/D89*100</f>
        <v>85.80957602339186</v>
      </c>
      <c r="F90" s="1">
        <f t="shared" si="10"/>
        <v>92.16826882268062</v>
      </c>
      <c r="G90" s="1">
        <f t="shared" si="8"/>
        <v>83.92922705314011</v>
      </c>
      <c r="H90" s="1">
        <f t="shared" si="11"/>
        <v>2952.4999999999927</v>
      </c>
      <c r="I90" s="1">
        <f t="shared" si="9"/>
        <v>6653.299999999996</v>
      </c>
    </row>
    <row r="91" spans="1:9" ht="18">
      <c r="A91" s="29" t="s">
        <v>32</v>
      </c>
      <c r="B91" s="49">
        <f>2175.9-34.2</f>
        <v>2141.7000000000003</v>
      </c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</f>
        <v>1209.9000000000003</v>
      </c>
      <c r="E91" s="1">
        <f>D91/D89*100</f>
        <v>2.9879385964912295</v>
      </c>
      <c r="F91" s="1">
        <f t="shared" si="10"/>
        <v>56.492505953214746</v>
      </c>
      <c r="G91" s="1">
        <f t="shared" si="8"/>
        <v>48.26857097263226</v>
      </c>
      <c r="H91" s="1">
        <f t="shared" si="11"/>
        <v>931.8</v>
      </c>
      <c r="I91" s="1">
        <f t="shared" si="9"/>
        <v>1296.6999999999996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6355.100000000002</v>
      </c>
      <c r="C93" s="50">
        <f>C89-C90-C91-C92</f>
        <v>6838.999999999998</v>
      </c>
      <c r="D93" s="50">
        <f>D89-D90-D91-D92</f>
        <v>4536.199999999983</v>
      </c>
      <c r="E93" s="1">
        <f>D93/D89*100</f>
        <v>11.20248538011692</v>
      </c>
      <c r="F93" s="1">
        <f t="shared" si="10"/>
        <v>71.37889254299668</v>
      </c>
      <c r="G93" s="1">
        <f>D93/C93*100</f>
        <v>66.32841058634281</v>
      </c>
      <c r="H93" s="1">
        <f t="shared" si="11"/>
        <v>1818.9000000000187</v>
      </c>
      <c r="I93" s="1">
        <f>C93-D93</f>
        <v>2302.8000000000147</v>
      </c>
    </row>
    <row r="94" spans="1:9" ht="18.75">
      <c r="A94" s="120" t="s">
        <v>12</v>
      </c>
      <c r="B94" s="125">
        <f>53411.1+1149.3</f>
        <v>54560.4</v>
      </c>
      <c r="C94" s="127">
        <f>48638.3+1900-424+424+830+1679.1+0.1+2819.7+1149.3</f>
        <v>57016.5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</f>
        <v>50985.30000000002</v>
      </c>
      <c r="E94" s="119">
        <f>D94/D149*100</f>
        <v>6.245732330052857</v>
      </c>
      <c r="F94" s="123">
        <f t="shared" si="10"/>
        <v>93.44744539996044</v>
      </c>
      <c r="G94" s="118">
        <f>D94/C94*100</f>
        <v>89.42200941832631</v>
      </c>
      <c r="H94" s="124">
        <f t="shared" si="11"/>
        <v>3575.099999999984</v>
      </c>
      <c r="I94" s="119">
        <f>C94-D94</f>
        <v>6031.1999999999825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</f>
        <v>3466.500000000001</v>
      </c>
      <c r="E95" s="131">
        <f>D95/D94*100</f>
        <v>6.799018540638184</v>
      </c>
      <c r="F95" s="132">
        <f t="shared" si="10"/>
        <v>77.46368715083801</v>
      </c>
      <c r="G95" s="133">
        <f>D95/C95*100</f>
        <v>70.90842146173831</v>
      </c>
      <c r="H95" s="122">
        <f t="shared" si="11"/>
        <v>1008.4999999999991</v>
      </c>
      <c r="I95" s="96">
        <f>C95-D95</f>
        <v>1422.199999999999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</f>
        <v>6287.107000000003</v>
      </c>
      <c r="E101" s="25">
        <f>D101/D149*100</f>
        <v>0.7701746866724651</v>
      </c>
      <c r="F101" s="25">
        <f>D101/B101*100</f>
        <v>67.80964655888351</v>
      </c>
      <c r="G101" s="25">
        <f aca="true" t="shared" si="12" ref="G101:G147">D101/C101*100</f>
        <v>60.71800938713231</v>
      </c>
      <c r="H101" s="25">
        <f aca="true" t="shared" si="13" ref="H101:H106">B101-D101</f>
        <v>2984.592999999998</v>
      </c>
      <c r="I101" s="25">
        <f aca="true" t="shared" si="14" ref="I101:I147">C101-D101</f>
        <v>4067.4929999999977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</f>
        <v>5687.399999999999</v>
      </c>
      <c r="E103" s="1">
        <f>D103/D101*100</f>
        <v>90.4613202861029</v>
      </c>
      <c r="F103" s="1">
        <f aca="true" t="shared" si="15" ref="F103:F147">D103/B103*100</f>
        <v>68.19342693732688</v>
      </c>
      <c r="G103" s="1">
        <f t="shared" si="12"/>
        <v>61.03735820302856</v>
      </c>
      <c r="H103" s="1">
        <f t="shared" si="13"/>
        <v>2652.7000000000016</v>
      </c>
      <c r="I103" s="1">
        <f t="shared" si="14"/>
        <v>3630.5000000000027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599.707000000004</v>
      </c>
      <c r="E105" s="96">
        <f>D105/D101*100</f>
        <v>9.538679713897087</v>
      </c>
      <c r="F105" s="96">
        <f t="shared" si="15"/>
        <v>64.37387290682737</v>
      </c>
      <c r="G105" s="96">
        <f t="shared" si="12"/>
        <v>57.84768978489482</v>
      </c>
      <c r="H105" s="96">
        <f>B105-D105</f>
        <v>331.8929999999964</v>
      </c>
      <c r="I105" s="96">
        <f t="shared" si="14"/>
        <v>436.99299999999494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180058.99999999994</v>
      </c>
      <c r="C106" s="93">
        <f>SUM(C107:C146)-C114-C118+C147-C138-C139-C108-C111-C121-C122-C136-C130-C128</f>
        <v>185429</v>
      </c>
      <c r="D106" s="93">
        <f>SUM(D107:D146)-D114-D118+D147-D138-D139-D108-D111-D121-D122-D136-D130-D128</f>
        <v>165478</v>
      </c>
      <c r="E106" s="94">
        <f>D106/D149*100</f>
        <v>20.271162364691126</v>
      </c>
      <c r="F106" s="94">
        <f>D106/B106*100</f>
        <v>91.90209875651873</v>
      </c>
      <c r="G106" s="94">
        <f t="shared" si="12"/>
        <v>89.24062579208214</v>
      </c>
      <c r="H106" s="94">
        <f t="shared" si="13"/>
        <v>14580.999999999942</v>
      </c>
      <c r="I106" s="94">
        <f t="shared" si="14"/>
        <v>19951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</f>
        <v>1115.8000000000002</v>
      </c>
      <c r="E107" s="6">
        <f>D107/D106*100</f>
        <v>0.6742890293573769</v>
      </c>
      <c r="F107" s="6">
        <f t="shared" si="15"/>
        <v>62.42237762237763</v>
      </c>
      <c r="G107" s="6">
        <f t="shared" si="12"/>
        <v>56.89373852743219</v>
      </c>
      <c r="H107" s="6">
        <f aca="true" t="shared" si="16" ref="H107:H147">B107-D107</f>
        <v>671.6999999999998</v>
      </c>
      <c r="I107" s="6">
        <f t="shared" si="14"/>
        <v>845.3999999999999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0.362102515137964</v>
      </c>
      <c r="F109" s="6">
        <f>D109/B109*100</f>
        <v>70.4361114376396</v>
      </c>
      <c r="G109" s="6">
        <f t="shared" si="12"/>
        <v>66.29785350741315</v>
      </c>
      <c r="H109" s="6">
        <f t="shared" si="16"/>
        <v>251.5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0.018612746105222445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0.03305575363492429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</f>
        <v>1121.3000000000006</v>
      </c>
      <c r="E113" s="6">
        <f>D113/D106*100</f>
        <v>0.677612734019024</v>
      </c>
      <c r="F113" s="6">
        <f t="shared" si="15"/>
        <v>80.43181981206519</v>
      </c>
      <c r="G113" s="6">
        <f t="shared" si="12"/>
        <v>73.16802610114198</v>
      </c>
      <c r="H113" s="6">
        <f t="shared" si="16"/>
        <v>272.7999999999993</v>
      </c>
      <c r="I113" s="6">
        <f t="shared" si="14"/>
        <v>411.19999999999936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0.021755157785324938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0.05565694533412296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1.6+18.3+17.8+0.8+2.2+4+0.6+16.7+3.7+3.6+16.7+3.4+1.3+16.7+2.9+0.8+16.7+0.1+0.8+1.3+16.7+3.7+1.1+1.1+3.7+16.7+0.8+3+0.3+0.6+16.7+1.1</f>
        <v>195.49999999999997</v>
      </c>
      <c r="E117" s="6">
        <f>D117/D106*100</f>
        <v>0.118142592973084</v>
      </c>
      <c r="F117" s="6">
        <f t="shared" si="15"/>
        <v>89.06605922551252</v>
      </c>
      <c r="G117" s="6">
        <f t="shared" si="12"/>
        <v>80.95238095238095</v>
      </c>
      <c r="H117" s="6">
        <f t="shared" si="16"/>
        <v>24.00000000000003</v>
      </c>
      <c r="I117" s="6">
        <f t="shared" si="14"/>
        <v>46.00000000000003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0.2709121454211436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0.487013379422038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21+0.9+174.2+5+11.4+16.5-0.1+809.5+345.2+0.7+692.9+77.6+2.5-0.1+414.9+15+11.4</f>
        <v>2598.5000000000005</v>
      </c>
      <c r="E123" s="19">
        <f>D123/D106*100</f>
        <v>1.570299375143524</v>
      </c>
      <c r="F123" s="6">
        <f t="shared" si="15"/>
        <v>88.81331601613235</v>
      </c>
      <c r="G123" s="6">
        <f t="shared" si="12"/>
        <v>88.57113641011658</v>
      </c>
      <c r="H123" s="6">
        <f t="shared" si="16"/>
        <v>327.2999999999997</v>
      </c>
      <c r="I123" s="6">
        <f t="shared" si="14"/>
        <v>335.2999999999997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0.07849986100871416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0.0012086198769624965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0.015107748462031206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</f>
        <v>802.8000000000001</v>
      </c>
      <c r="E127" s="19">
        <f>D127/D106*100</f>
        <v>0.48514001861274614</v>
      </c>
      <c r="F127" s="6">
        <f t="shared" si="15"/>
        <v>98.12981298129813</v>
      </c>
      <c r="G127" s="6">
        <f t="shared" si="12"/>
        <v>97.51002064860927</v>
      </c>
      <c r="H127" s="6">
        <f t="shared" si="16"/>
        <v>15.299999999999955</v>
      </c>
      <c r="I127" s="6">
        <f t="shared" si="14"/>
        <v>20.499999999999886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0.3068081557669297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0.023749380582313056</v>
      </c>
      <c r="F131" s="6">
        <f t="shared" si="15"/>
        <v>51.50720838794233</v>
      </c>
      <c r="G131" s="6">
        <f t="shared" si="12"/>
        <v>51.50720838794233</v>
      </c>
      <c r="H131" s="6">
        <f t="shared" si="16"/>
        <v>37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70-20</f>
        <v>50</v>
      </c>
      <c r="C133" s="60">
        <f>50+20-20</f>
        <v>50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50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202.1+87.7+1115.9</f>
        <v>1405.7</v>
      </c>
      <c r="E134" s="19">
        <f>D134/D106*100</f>
        <v>0.8494784805230906</v>
      </c>
      <c r="F134" s="6">
        <f t="shared" si="15"/>
        <v>68.83600215464473</v>
      </c>
      <c r="G134" s="6">
        <f t="shared" si="12"/>
        <v>36.20978336467376</v>
      </c>
      <c r="H134" s="6">
        <f t="shared" si="16"/>
        <v>636.3999999999999</v>
      </c>
      <c r="I134" s="6">
        <f t="shared" si="14"/>
        <v>2476.3999999999996</v>
      </c>
    </row>
    <row r="135" spans="1:9" s="2" customFormat="1" ht="37.5">
      <c r="A135" s="17" t="s">
        <v>108</v>
      </c>
      <c r="B135" s="80">
        <f>304.3+68.5</f>
        <v>372.8</v>
      </c>
      <c r="C135" s="60">
        <f>265.1+39.2+68.5</f>
        <v>372.8</v>
      </c>
      <c r="D135" s="83">
        <f>59.9+7.6+10.7+6.3+5.3+38.1+4+0.1+1.7+3.6+39.2+1.5+0.1+12.4+0.1+5.1+12+1.3+0.1+10.3+1.4+1.3+3.6+0.2</f>
        <v>225.9</v>
      </c>
      <c r="E135" s="19">
        <f>D135/D106*100</f>
        <v>0.136513615102914</v>
      </c>
      <c r="F135" s="6">
        <f t="shared" si="15"/>
        <v>60.59549356223176</v>
      </c>
      <c r="G135" s="6">
        <f>D135/C135*100</f>
        <v>60.59549356223176</v>
      </c>
      <c r="H135" s="6">
        <f t="shared" si="16"/>
        <v>146.9</v>
      </c>
      <c r="I135" s="6">
        <f t="shared" si="14"/>
        <v>146.9</v>
      </c>
    </row>
    <row r="136" spans="1:9" s="39" customFormat="1" ht="18">
      <c r="A136" s="29" t="s">
        <v>32</v>
      </c>
      <c r="B136" s="81">
        <f>94.2+68.5</f>
        <v>162.7</v>
      </c>
      <c r="C136" s="51">
        <f>64.2+30+68.5</f>
        <v>162.7</v>
      </c>
      <c r="D136" s="82">
        <f>7.6+0.3+4.8+38.1+4+0.1+0.1+0.1+8.5+0.1+12+0.1+6.3+0.1+0.2</f>
        <v>82.39999999999999</v>
      </c>
      <c r="E136" s="1">
        <f>D136/D135*100</f>
        <v>36.476316954404595</v>
      </c>
      <c r="F136" s="1">
        <f t="shared" si="15"/>
        <v>50.64535955746773</v>
      </c>
      <c r="G136" s="1">
        <f>D136/C136*100</f>
        <v>50.64535955746773</v>
      </c>
      <c r="H136" s="1">
        <f t="shared" si="16"/>
        <v>80.3</v>
      </c>
      <c r="I136" s="1">
        <f t="shared" si="14"/>
        <v>80.3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</f>
        <v>889.8000000000001</v>
      </c>
      <c r="E137" s="19">
        <f>D137/D106*100</f>
        <v>0.5377149832606147</v>
      </c>
      <c r="F137" s="6">
        <f t="shared" si="15"/>
        <v>94.38845868250769</v>
      </c>
      <c r="G137" s="6">
        <f t="shared" si="12"/>
        <v>85.43446951512243</v>
      </c>
      <c r="H137" s="6">
        <f t="shared" si="16"/>
        <v>52.89999999999998</v>
      </c>
      <c r="I137" s="6">
        <f t="shared" si="14"/>
        <v>151.69999999999993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</f>
        <v>773.9000000000001</v>
      </c>
      <c r="E138" s="1">
        <f>D138/D137*100</f>
        <v>86.97460103394022</v>
      </c>
      <c r="F138" s="1">
        <f aca="true" t="shared" si="17" ref="F138:F146">D138/B138*100</f>
        <v>94.88719960765081</v>
      </c>
      <c r="G138" s="1">
        <f t="shared" si="12"/>
        <v>86.46927374301677</v>
      </c>
      <c r="H138" s="1">
        <f t="shared" si="16"/>
        <v>41.69999999999993</v>
      </c>
      <c r="I138" s="1">
        <f t="shared" si="14"/>
        <v>121.09999999999991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7+6+0.2+7.1+0.1+0.4+0.3+0.1+0.3+0.4+0.3+0.3+0.4+1.9</f>
        <v>24.799999999999997</v>
      </c>
      <c r="E139" s="1">
        <f>D139/D137*100</f>
        <v>2.787143178242301</v>
      </c>
      <c r="F139" s="1">
        <f t="shared" si="17"/>
        <v>84.06779661016948</v>
      </c>
      <c r="G139" s="1">
        <f>D139/C139*100</f>
        <v>69.27374301675977</v>
      </c>
      <c r="H139" s="1">
        <f t="shared" si="16"/>
        <v>4.700000000000003</v>
      </c>
      <c r="I139" s="1">
        <f t="shared" si="14"/>
        <v>11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0.12086198769624965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1.3678555457523054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f>14900-150</f>
        <v>14750</v>
      </c>
      <c r="C142" s="60">
        <f>6500-2076-424+9200+2300-150</f>
        <v>15350</v>
      </c>
      <c r="D142" s="83">
        <f>241.3+64.6+48.1+278.9+170.1+140.9+637.5+150.9+370.2+164.6+344.6+242.4+441.1+0.1+89.8+381.7+177.1+247.5+73.1+327.9+377.9+42.9+540.2+305.5+89.5+547.4+109.3+203.4+257.6+84.6+422.6+90.4</f>
        <v>7663.699999999999</v>
      </c>
      <c r="E142" s="19">
        <f>D142/D106*100</f>
        <v>4.631250075538742</v>
      </c>
      <c r="F142" s="111">
        <f t="shared" si="17"/>
        <v>51.95728813559322</v>
      </c>
      <c r="G142" s="6">
        <f t="shared" si="12"/>
        <v>49.92638436482084</v>
      </c>
      <c r="H142" s="6">
        <f t="shared" si="16"/>
        <v>7086.300000000001</v>
      </c>
      <c r="I142" s="6">
        <f t="shared" si="14"/>
        <v>7686.300000000001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626.1+43.8+40.3+236+112.9+11.4-0.1+68.6+570.3+22.4+44.4+39.9+585.7+199.1+14+103.1+2.3+286.9+158.5+66.9+234.3+82.1+59.7+189.8+90.4+340.8+16+41.8</f>
        <v>4287.400000000001</v>
      </c>
      <c r="E143" s="19">
        <f>D143/D106*100</f>
        <v>2.5909184302445043</v>
      </c>
      <c r="F143" s="111">
        <f t="shared" si="17"/>
        <v>83.3654163993078</v>
      </c>
      <c r="G143" s="6">
        <f t="shared" si="12"/>
        <v>83.36217456397893</v>
      </c>
      <c r="H143" s="6">
        <f t="shared" si="16"/>
        <v>855.4999999999991</v>
      </c>
      <c r="I143" s="6">
        <f t="shared" si="14"/>
        <v>855.6999999999998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2094+2094+2094+2094</f>
        <v>8376</v>
      </c>
      <c r="E144" s="19">
        <f>D144/D106*100</f>
        <v>5.061700044718935</v>
      </c>
      <c r="F144" s="111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0.3252396088906079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103486.4+8580+999.5-1214.3</f>
        <v>111851.59999999999</v>
      </c>
      <c r="C146" s="60">
        <f>91632.1+2530-27+23.1+959.5+13590.1-3797.9+8580-1214.3</f>
        <v>112275.60000000002</v>
      </c>
      <c r="D146" s="83">
        <f>500.9+20883.8+13804+7506.8+2189.4+1247.6+18786.6+13748.5+10000+5000+2324.4+7494.4+700+880+366.4+133+650+1431+4419.6+999.5-1214.3</f>
        <v>111851.59999999999</v>
      </c>
      <c r="E146" s="19">
        <f>D146/D106*100</f>
        <v>67.59303351502919</v>
      </c>
      <c r="F146" s="6">
        <f t="shared" si="17"/>
        <v>100</v>
      </c>
      <c r="G146" s="6">
        <f t="shared" si="12"/>
        <v>99.62235784088436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1236.9+618.4+618.4+618.4+618.5+618.4+618.4+618.5+618.4+618.4+618.5+618.4+618.4+618.5+618.4+618.4+618.5+618.4+618.4+618.5+618.4+618.4+618.4+618.5+618.4+618.5+618.4+618.4+618.5+618.4</f>
        <v>19171.4</v>
      </c>
      <c r="E147" s="19">
        <f>D147/D106*100</f>
        <v>11.585467554599402</v>
      </c>
      <c r="F147" s="6">
        <f t="shared" si="15"/>
        <v>93.93969090855637</v>
      </c>
      <c r="G147" s="6">
        <f t="shared" si="12"/>
        <v>86.11173495512816</v>
      </c>
      <c r="H147" s="6">
        <f t="shared" si="16"/>
        <v>1236.7999999999993</v>
      </c>
      <c r="I147" s="6">
        <f t="shared" si="14"/>
        <v>3092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190749.89999999994</v>
      </c>
      <c r="C148" s="84">
        <f>C43+C68+C71+C76+C78+C86+C101+C106+C99+C83+C97</f>
        <v>197465.6</v>
      </c>
      <c r="D148" s="60">
        <f>D43+D68+D71+D76+D78+D86+D101+D106+D99+D83+D97</f>
        <v>172658.607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912758.0999999999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816322.207</v>
      </c>
      <c r="E149" s="38">
        <v>100</v>
      </c>
      <c r="F149" s="3">
        <f>D149/B149*100</f>
        <v>89.43467135487488</v>
      </c>
      <c r="G149" s="3">
        <f aca="true" t="shared" si="18" ref="G149:G155">D149/C149*100</f>
        <v>82.75339682149637</v>
      </c>
      <c r="H149" s="3">
        <f aca="true" t="shared" si="19" ref="H149:H155">B149-D149</f>
        <v>96435.8929999998</v>
      </c>
      <c r="I149" s="3">
        <f aca="true" t="shared" si="20" ref="I149:I155">C149-D149</f>
        <v>170129.39299999992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469663.2</v>
      </c>
      <c r="E150" s="6">
        <f>D150/D149*100</f>
        <v>57.53404672476342</v>
      </c>
      <c r="F150" s="6">
        <f aca="true" t="shared" si="21" ref="F150:F161">D150/B150*100</f>
        <v>92.09779406833538</v>
      </c>
      <c r="G150" s="6">
        <f t="shared" si="18"/>
        <v>84.10563650409746</v>
      </c>
      <c r="H150" s="6">
        <f t="shared" si="19"/>
        <v>40298.20000000001</v>
      </c>
      <c r="I150" s="18">
        <f t="shared" si="20"/>
        <v>88757.39999999997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89177.1</v>
      </c>
      <c r="C151" s="68">
        <f>C11+C23+C36+C55+C61+C91+C49+C139+C108+C111+C95+C136</f>
        <v>99878</v>
      </c>
      <c r="D151" s="68">
        <f>D11+D23+D36+D55+D61+D91+D49+D139+D108+D111+D95+D136</f>
        <v>65853.90000000002</v>
      </c>
      <c r="E151" s="6">
        <f>D151/D149*100</f>
        <v>8.067145477030985</v>
      </c>
      <c r="F151" s="6">
        <f t="shared" si="21"/>
        <v>73.84620042589411</v>
      </c>
      <c r="G151" s="6">
        <f t="shared" si="18"/>
        <v>65.93433989467152</v>
      </c>
      <c r="H151" s="6">
        <f t="shared" si="19"/>
        <v>23323.199999999983</v>
      </c>
      <c r="I151" s="18">
        <f t="shared" si="20"/>
        <v>34024.09999999998</v>
      </c>
      <c r="K151" s="46"/>
      <c r="L151" s="102"/>
    </row>
    <row r="152" spans="1:12" ht="18.75">
      <c r="A152" s="23" t="s">
        <v>1</v>
      </c>
      <c r="B152" s="67">
        <f>B22+B10+B54+B48+B60+B35+B102+B122</f>
        <v>23565.500000000004</v>
      </c>
      <c r="C152" s="67">
        <f>C22+C10+C54+C48+C60+C35+C102+C122</f>
        <v>26110.2</v>
      </c>
      <c r="D152" s="67">
        <f>D22+D10+D54+D48+D60+D35+D102+D122</f>
        <v>19578.800000000003</v>
      </c>
      <c r="E152" s="6">
        <f>D152/D149*100</f>
        <v>2.39841570302889</v>
      </c>
      <c r="F152" s="6">
        <f t="shared" si="21"/>
        <v>83.08247225817402</v>
      </c>
      <c r="G152" s="6">
        <f t="shared" si="18"/>
        <v>74.98525480463574</v>
      </c>
      <c r="H152" s="6">
        <f t="shared" si="19"/>
        <v>3986.7000000000007</v>
      </c>
      <c r="I152" s="18">
        <f t="shared" si="20"/>
        <v>6531.399999999998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13844.6</v>
      </c>
      <c r="C153" s="67">
        <f>C12+C24+C103+C62+C38+C92+C128</f>
        <v>14985.900000000001</v>
      </c>
      <c r="D153" s="67">
        <f>D12+D24+D103+D62+D38+D92+D128</f>
        <v>10686.499999999998</v>
      </c>
      <c r="E153" s="6">
        <f>D153/D149*100</f>
        <v>1.3091031835668288</v>
      </c>
      <c r="F153" s="6">
        <f t="shared" si="21"/>
        <v>77.18894009216588</v>
      </c>
      <c r="G153" s="6">
        <f t="shared" si="18"/>
        <v>71.31036507650524</v>
      </c>
      <c r="H153" s="6">
        <f t="shared" si="19"/>
        <v>3158.100000000002</v>
      </c>
      <c r="I153" s="18">
        <f t="shared" si="20"/>
        <v>4299.400000000003</v>
      </c>
      <c r="K153" s="46"/>
      <c r="L153" s="102"/>
    </row>
    <row r="154" spans="1:12" ht="18.75">
      <c r="A154" s="23" t="s">
        <v>2</v>
      </c>
      <c r="B154" s="67">
        <f>B9+B21+B47+B53+B121</f>
        <v>12472.1</v>
      </c>
      <c r="C154" s="67">
        <f>C9+C21+C47+C53+C121</f>
        <v>13534.7</v>
      </c>
      <c r="D154" s="67">
        <f>D9+D21+D47+D53+D121</f>
        <v>10095.7</v>
      </c>
      <c r="E154" s="6">
        <f>D154/D149*100</f>
        <v>1.2367298002466323</v>
      </c>
      <c r="F154" s="6">
        <f t="shared" si="21"/>
        <v>80.94627207928096</v>
      </c>
      <c r="G154" s="6">
        <f t="shared" si="18"/>
        <v>74.59123586041804</v>
      </c>
      <c r="H154" s="6">
        <f t="shared" si="19"/>
        <v>2376.3999999999996</v>
      </c>
      <c r="I154" s="18">
        <f t="shared" si="20"/>
        <v>3439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263737.3999999999</v>
      </c>
      <c r="C155" s="67">
        <f>C149-C150-C151-C152-C153-C154</f>
        <v>273522.19999999995</v>
      </c>
      <c r="D155" s="67">
        <f>D149-D150-D151-D152-D153-D154</f>
        <v>240444.10700000002</v>
      </c>
      <c r="E155" s="6">
        <f>D155/D149*100</f>
        <v>29.454559111363242</v>
      </c>
      <c r="F155" s="6">
        <f t="shared" si="21"/>
        <v>91.16799778870957</v>
      </c>
      <c r="G155" s="43">
        <f t="shared" si="18"/>
        <v>87.90661489268516</v>
      </c>
      <c r="H155" s="6">
        <f t="shared" si="19"/>
        <v>23293.29299999989</v>
      </c>
      <c r="I155" s="6">
        <f t="shared" si="20"/>
        <v>33078.092999999935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f>25582.4+538+1033.5-64-1009.3</f>
        <v>26080.600000000002</v>
      </c>
      <c r="C157" s="73">
        <f>3301.9+496+14356.4+1358.1+6215.8+538+1033.5-64-1009.3</f>
        <v>26226.399999999998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</f>
        <v>11677.899999999994</v>
      </c>
      <c r="E157" s="15"/>
      <c r="F157" s="6">
        <f t="shared" si="21"/>
        <v>44.77619379922238</v>
      </c>
      <c r="G157" s="6">
        <f aca="true" t="shared" si="22" ref="G157:G166">D157/C157*100</f>
        <v>44.527270231522415</v>
      </c>
      <c r="H157" s="6">
        <f>B157-D157</f>
        <v>14402.700000000008</v>
      </c>
      <c r="I157" s="6">
        <f aca="true" t="shared" si="23" ref="I157:I166">C157-D157</f>
        <v>14548.500000000004</v>
      </c>
      <c r="K157" s="46"/>
      <c r="L157" s="46"/>
    </row>
    <row r="158" spans="1:12" ht="18.75">
      <c r="A158" s="23" t="s">
        <v>22</v>
      </c>
      <c r="B158" s="88">
        <f>17318.9+300</f>
        <v>17618.9</v>
      </c>
      <c r="C158" s="67">
        <f>16860.5-195+353.2+846+1272.3+300</f>
        <v>19437</v>
      </c>
      <c r="D158" s="67">
        <f>132.1+649.5+498.6+2.9+146.5+119.3+11.1+935+701.6+2.9+12.3-0.1+18.6+43.3+39.7+94+282.1+33.2+9+121.6+250.9+78.8+80+13.6+23.8+457.4+36+8.5+326.3+22.2+795.3+172.7+29.4+49.6+1021.9-0.1+17.1+3.9+950.9+26.4+707.9</f>
        <v>8925.699999999999</v>
      </c>
      <c r="E158" s="6"/>
      <c r="F158" s="6">
        <f t="shared" si="21"/>
        <v>50.65980282537501</v>
      </c>
      <c r="G158" s="6">
        <f t="shared" si="22"/>
        <v>45.92118125225086</v>
      </c>
      <c r="H158" s="6">
        <f aca="true" t="shared" si="24" ref="H158:H165">B158-D158</f>
        <v>8693.200000000003</v>
      </c>
      <c r="I158" s="6">
        <f t="shared" si="23"/>
        <v>10511.300000000001</v>
      </c>
      <c r="K158" s="46"/>
      <c r="L158" s="46"/>
    </row>
    <row r="159" spans="1:12" ht="18.75">
      <c r="A159" s="23" t="s">
        <v>60</v>
      </c>
      <c r="B159" s="88">
        <f>205705.8-538-1033.5+64-505</f>
        <v>203693.3</v>
      </c>
      <c r="C159" s="67">
        <f>213607.5+29882.9-2140-37856.7-150+7307.7-1151.4-538-1033.5+64-505</f>
        <v>207487.50000000003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</f>
        <v>90829.6</v>
      </c>
      <c r="E159" s="6"/>
      <c r="F159" s="6">
        <f t="shared" si="21"/>
        <v>44.591353765685966</v>
      </c>
      <c r="G159" s="6">
        <f t="shared" si="22"/>
        <v>43.77593830953671</v>
      </c>
      <c r="H159" s="6">
        <f t="shared" si="24"/>
        <v>112863.69999999998</v>
      </c>
      <c r="I159" s="6">
        <f t="shared" si="23"/>
        <v>116657.90000000002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309.4+300+1220.5+619.5-1008.5</f>
        <v>1440.9</v>
      </c>
      <c r="E160" s="6"/>
      <c r="F160" s="6">
        <f t="shared" si="21"/>
        <v>54.38589869404393</v>
      </c>
      <c r="G160" s="6">
        <f t="shared" si="22"/>
        <v>54.38589869404393</v>
      </c>
      <c r="H160" s="6">
        <f t="shared" si="24"/>
        <v>1208.5</v>
      </c>
      <c r="I160" s="6">
        <f t="shared" si="23"/>
        <v>1208.5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5.2+5.1+225.1+114.9+40.2+5.2+4.6+89.9+13.6+4.1+10.7+98.5+1634+39+1.7-40.2+1.3+4.6+3.7+91+4.8+917.9+24.9+175.1+0.1+299.7+3.5+251.8</f>
        <v>4030.0000000000005</v>
      </c>
      <c r="E161" s="19"/>
      <c r="F161" s="6">
        <f t="shared" si="21"/>
        <v>29.69261147623118</v>
      </c>
      <c r="G161" s="6">
        <f t="shared" si="22"/>
        <v>29.46466433678916</v>
      </c>
      <c r="H161" s="6">
        <f t="shared" si="24"/>
        <v>9542.4</v>
      </c>
      <c r="I161" s="6">
        <f t="shared" si="23"/>
        <v>9647.4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15.4+25.9+416.9+18.7+17.6+164.3+27.1</f>
        <v>685.9</v>
      </c>
      <c r="E163" s="19"/>
      <c r="F163" s="6">
        <f>D163/B163*100</f>
        <v>54.96434009135347</v>
      </c>
      <c r="G163" s="6">
        <f t="shared" si="22"/>
        <v>50.043776448270826</v>
      </c>
      <c r="H163" s="6">
        <f t="shared" si="24"/>
        <v>562.0000000000001</v>
      </c>
      <c r="I163" s="6">
        <f t="shared" si="23"/>
        <v>684.6999999999999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f>3718.8-40.1</f>
        <v>3678.7000000000003</v>
      </c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93.4868295865387</v>
      </c>
      <c r="G165" s="6">
        <f t="shared" si="22"/>
        <v>93.4868295865387</v>
      </c>
      <c r="H165" s="6">
        <f t="shared" si="24"/>
        <v>239.60000000000036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1181606.8999999997</v>
      </c>
      <c r="C166" s="90">
        <f>C149+C157+C161+C162+C158+C165+C164+C159+C163+C160</f>
        <v>1261286.2000000002</v>
      </c>
      <c r="D166" s="90">
        <f>D149+D157+D161+D162+D158+D165+D164+D159+D163+D160</f>
        <v>937351.307</v>
      </c>
      <c r="E166" s="25"/>
      <c r="F166" s="3">
        <f>D166/B166*100</f>
        <v>79.32852347087685</v>
      </c>
      <c r="G166" s="3">
        <f t="shared" si="22"/>
        <v>74.31709845077191</v>
      </c>
      <c r="H166" s="3">
        <f>B166-D166</f>
        <v>244255.59299999964</v>
      </c>
      <c r="I166" s="3">
        <f t="shared" si="23"/>
        <v>323934.89300000016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816322.207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816322.207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2015-11-17T06:07:16Z</dcterms:modified>
  <cp:category/>
  <cp:version/>
  <cp:contentType/>
  <cp:contentStatus/>
</cp:coreProperties>
</file>